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3\Sociálky Radnice\Rozpočet slepý\"/>
    </mc:Choice>
  </mc:AlternateContent>
  <bookViews>
    <workbookView xWindow="0" yWindow="0" windowWidth="28800" windowHeight="118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G17" i="3" l="1"/>
  <c r="G18" i="3"/>
  <c r="G19" i="3"/>
  <c r="G20" i="3"/>
  <c r="G16" i="3"/>
  <c r="G13" i="3"/>
  <c r="G12" i="3"/>
  <c r="G9" i="3"/>
  <c r="G8" i="3"/>
  <c r="G14" i="3" l="1"/>
  <c r="F8" i="2" s="1"/>
  <c r="G21" i="3"/>
  <c r="I9" i="2" s="1"/>
  <c r="C21" i="1" s="1"/>
  <c r="G10" i="3"/>
  <c r="F7" i="2" s="1"/>
  <c r="C10" i="3"/>
  <c r="D21" i="1" l="1"/>
  <c r="D20" i="1"/>
  <c r="D19" i="1"/>
  <c r="D18" i="1"/>
  <c r="D17" i="1"/>
  <c r="D16" i="1"/>
  <c r="D15" i="1"/>
  <c r="BD20" i="3"/>
  <c r="BC20" i="3"/>
  <c r="BB20" i="3"/>
  <c r="BA20" i="3"/>
  <c r="BE20" i="3"/>
  <c r="BD16" i="3"/>
  <c r="BC16" i="3"/>
  <c r="BB16" i="3"/>
  <c r="BA16" i="3"/>
  <c r="BE16" i="3"/>
  <c r="B9" i="2"/>
  <c r="A9" i="2"/>
  <c r="C21" i="3"/>
  <c r="BE13" i="3"/>
  <c r="BD13" i="3"/>
  <c r="BC13" i="3"/>
  <c r="BA13" i="3"/>
  <c r="BB13" i="3"/>
  <c r="BE12" i="3"/>
  <c r="BD12" i="3"/>
  <c r="BC12" i="3"/>
  <c r="BA12" i="3"/>
  <c r="BB12" i="3"/>
  <c r="B8" i="2"/>
  <c r="A8" i="2"/>
  <c r="C14" i="3"/>
  <c r="BE9" i="3"/>
  <c r="BD9" i="3"/>
  <c r="BC9" i="3"/>
  <c r="BA9" i="3"/>
  <c r="BB9" i="3"/>
  <c r="BE8" i="3"/>
  <c r="BD8" i="3"/>
  <c r="BC8" i="3"/>
  <c r="BA8" i="3"/>
  <c r="B7" i="2"/>
  <c r="A7" i="2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8" i="3" l="1"/>
  <c r="BB10" i="3" s="1"/>
  <c r="BA10" i="3"/>
  <c r="E7" i="2" s="1"/>
  <c r="BC10" i="3"/>
  <c r="G7" i="2" s="1"/>
  <c r="BD10" i="3"/>
  <c r="H7" i="2" s="1"/>
  <c r="BE10" i="3"/>
  <c r="I7" i="2" s="1"/>
  <c r="BD21" i="3"/>
  <c r="H9" i="2" s="1"/>
  <c r="BB21" i="3"/>
  <c r="BC14" i="3"/>
  <c r="G8" i="2" s="1"/>
  <c r="BA21" i="3"/>
  <c r="E9" i="2" s="1"/>
  <c r="BA14" i="3"/>
  <c r="E8" i="2" s="1"/>
  <c r="BE14" i="3"/>
  <c r="I8" i="2" s="1"/>
  <c r="BE21" i="3"/>
  <c r="BD14" i="3"/>
  <c r="H8" i="2" s="1"/>
  <c r="BC21" i="3"/>
  <c r="G9" i="2" s="1"/>
  <c r="BB14" i="3"/>
  <c r="G10" i="2" l="1"/>
  <c r="C18" i="1" s="1"/>
  <c r="E10" i="2"/>
  <c r="C15" i="1" s="1"/>
  <c r="H10" i="2"/>
  <c r="C17" i="1" s="1"/>
  <c r="F10" i="2"/>
  <c r="C16" i="1" l="1"/>
  <c r="C19" i="1" s="1"/>
  <c r="C22" i="1" s="1"/>
  <c r="G21" i="2"/>
  <c r="I21" i="2" s="1"/>
  <c r="G21" i="1" s="1"/>
  <c r="G19" i="2"/>
  <c r="I19" i="2" s="1"/>
  <c r="G19" i="1" s="1"/>
  <c r="G17" i="2"/>
  <c r="I17" i="2" s="1"/>
  <c r="G17" i="1" s="1"/>
  <c r="G15" i="2"/>
  <c r="I15" i="2" s="1"/>
  <c r="G22" i="2"/>
  <c r="I22" i="2" s="1"/>
  <c r="G20" i="2"/>
  <c r="I20" i="2" s="1"/>
  <c r="G20" i="1" s="1"/>
  <c r="G18" i="2"/>
  <c r="I18" i="2" s="1"/>
  <c r="G18" i="1" s="1"/>
  <c r="G16" i="2"/>
  <c r="I16" i="2" s="1"/>
  <c r="G16" i="1" s="1"/>
  <c r="G15" i="1" l="1"/>
  <c r="H23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<sst xmlns="http://schemas.openxmlformats.org/spreadsheetml/2006/main" count="149" uniqueCount="117">
  <si>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</si>
  <si>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</si>
  <si>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</si>
  <si>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</si>
  <si>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</si>
  <si>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</si>
  <si>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</si>
  <si>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</si>
  <si>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</si>
  <si>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</si>
  <si>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</si>
  <si>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</si>
  <si>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</si>
  <si>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</si>
  <si>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</si>
  <si>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</si>
  <si>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</si>
  <si>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</si>
  <si>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</si>
  <si>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</si>
  <si>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</si>
  <si>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</si>
  <si>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</si>
  <si>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</si>
  <si>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</si>
  <si>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</si>
  <si>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</si>
  <si>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</si>
  <si>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</si>
  <si>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</si>
  <si>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</si>
  <si>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</si>
  <si>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</si>
  <si>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</si>
  <si>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</si>
  <si>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</si>
  <si>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</si>
  <si>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</si>
  <si>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</si>
  <si>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</si>
  <si>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</si>
  <si>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</si>
  <si>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</si>
  <si>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</si>
  <si>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</si>
  <si>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</si>
  <si>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</si>
  <si>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</si>
  <si>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</si>
  <si>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</si>
  <si>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</si>
  <si>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</si>
  <si>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</si>
  <si>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</si>
  <si>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</si>
  <si>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</si>
  <si>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</si>
  <si>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</si>
  <si>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</si>
  <si>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</si>
  <si>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</si>
  <si>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</si>
  <si>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</si>
  <si>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</si>
  <si>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</si>
  <si>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</si>
  <si>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</si>
  <si>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</si>
  <si>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</si>
  <si>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</si>
  <si>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</si>
  <si>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</si>
  <si>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</si>
  <si>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</si>
  <si>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</si>
  <si>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</si>
  <si>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022f</t>
  </si>
  <si>
    <t>Vytápění</t>
  </si>
  <si>
    <t>m</t>
  </si>
  <si>
    <t>soubor</t>
  </si>
  <si>
    <t>kus</t>
  </si>
  <si>
    <t>733</t>
  </si>
  <si>
    <t>Rozvod potrubí</t>
  </si>
  <si>
    <t>733161104R00</t>
  </si>
  <si>
    <t xml:space="preserve">Potrubí měděné 15 x 1 mm, polotvrdé </t>
  </si>
  <si>
    <t>733161106R00</t>
  </si>
  <si>
    <t>735</t>
  </si>
  <si>
    <t>Otopná tělesa</t>
  </si>
  <si>
    <t>735152273U00</t>
  </si>
  <si>
    <t>735152273U01</t>
  </si>
  <si>
    <t>799</t>
  </si>
  <si>
    <t>Ostatní</t>
  </si>
  <si>
    <t>904      R01</t>
  </si>
  <si>
    <t xml:space="preserve">Napuštění topného systému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</si>
  <si>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</si>
  <si>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</si>
  <si>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</si>
  <si>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</si>
  <si>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</si>
  <si>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</si>
  <si>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</si>
  <si>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</si>
  <si>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zkouška těsnosti </t>
  </si>
  <si>
    <t>904      R02</t>
  </si>
  <si>
    <t xml:space="preserve">soubor </t>
  </si>
  <si>
    <t>904      R010</t>
  </si>
  <si>
    <t xml:space="preserve">HZS-nezměřitelné práce </t>
  </si>
  <si>
    <t>h</t>
  </si>
  <si>
    <t>904      R011</t>
  </si>
  <si>
    <t>904      R012</t>
  </si>
  <si>
    <t xml:space="preserve">Napojení na stávající rozvod </t>
  </si>
  <si>
    <t>Demontáž a zpětná montáž stáv. Těles</t>
  </si>
  <si>
    <t>trubkové těleso 1200/500 napojení na střed vč.  Montáže</t>
  </si>
  <si>
    <t>vypuštění  topného systému</t>
  </si>
  <si>
    <t xml:space="preserve">Topná zkouška  </t>
  </si>
  <si>
    <t>022/20</t>
  </si>
  <si>
    <t>MU Nový Jičín - sociálky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</si>
</sst>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4" fontId="17" fillId="0" borderId="59" xfId="1" applyNumberFormat="1" applyFont="1" applyBorder="1" applyAlignment="1" applyProtection="1">
      <alignment horizontal="right"/>
      <protection locked="0"/>
    </xf>
    <xf numFmtId="4" fontId="10" fillId="2" borderId="8" xfId="1" applyNumberFormat="1" applyFill="1" applyBorder="1" applyAlignment="1" applyProtection="1">
      <alignment horizontal="right"/>
      <protection locked="0"/>
    </xf>
    <xf numFmtId="0" fontId="10" fillId="0" borderId="9" xfId="1" applyNumberFormat="1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0" borderId="3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37" xfId="0" applyBorder="1" applyProtection="1">
      <protection locked="0"/>
    </xf>
    <xf numFmtId="0" fontId="0" fillId="0" borderId="36" xfId="0" applyBorder="1" applyProtection="1"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B1" sqref="B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022f</v>
      </c>
      <c r="D2" s="5">
        <f>Rekapitulace!G2</f>
        <v>0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76</v>
      </c>
      <c r="B5" s="16"/>
      <c r="C5" s="17" t="s">
        <v>77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115</v>
      </c>
      <c r="B7" s="24"/>
      <c r="C7" s="25" t="s">
        <v>116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205"/>
      <c r="D8" s="205"/>
      <c r="E8" s="206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205">
        <f>Projektant</f>
        <v>0</v>
      </c>
      <c r="D9" s="205"/>
      <c r="E9" s="206"/>
      <c r="F9" s="11"/>
      <c r="G9" s="33"/>
      <c r="H9" s="34"/>
    </row>
    <row r="10" spans="1:57" x14ac:dyDescent="0.2">
      <c r="A10" s="28" t="s">
        <v>15</v>
      </c>
      <c r="B10" s="11"/>
      <c r="C10" s="205"/>
      <c r="D10" s="205"/>
      <c r="E10" s="205"/>
      <c r="F10" s="35"/>
      <c r="G10" s="36"/>
      <c r="H10" s="37"/>
    </row>
    <row r="11" spans="1:57" ht="13.5" customHeight="1" x14ac:dyDescent="0.2">
      <c r="A11" s="28" t="s">
        <v>16</v>
      </c>
      <c r="B11" s="11"/>
      <c r="C11" s="205"/>
      <c r="D11" s="205"/>
      <c r="E11" s="205"/>
      <c r="F11" s="38" t="s">
        <v>17</v>
      </c>
      <c r="G11" s="39" t="s">
        <v>115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7"/>
      <c r="D12" s="207"/>
      <c r="E12" s="207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Rekapitulace!A15</f>
        <v>Ztížené výrobní podmínky</v>
      </c>
      <c r="E15" s="57"/>
      <c r="F15" s="58"/>
      <c r="G15" s="55">
        <f>Rekapitulace!I15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59" t="str">
        <f>Rekapitulace!A16</f>
        <v>Oborová přirážka</v>
      </c>
      <c r="E16" s="60"/>
      <c r="F16" s="61"/>
      <c r="G16" s="55">
        <f>Rekapitulace!I16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59" t="str">
        <f>Rekapitulace!A17</f>
        <v>Přesun stavebních kapacit</v>
      </c>
      <c r="E17" s="60"/>
      <c r="F17" s="61"/>
      <c r="G17" s="55">
        <f>Rekapitulace!I17</f>
        <v>0</v>
      </c>
    </row>
    <row r="18" spans="1:7" ht="15.95" customHeight="1" x14ac:dyDescent="0.2">
      <c r="A18" s="62" t="s">
        <v>28</v>
      </c>
      <c r="B18" s="63" t="s">
        <v>29</v>
      </c>
      <c r="C18" s="55">
        <f>Dodavka</f>
        <v>0</v>
      </c>
      <c r="D18" s="59" t="str">
        <f>Rekapitulace!A18</f>
        <v>Mimostaveništní doprava</v>
      </c>
      <c r="E18" s="60"/>
      <c r="F18" s="61"/>
      <c r="G18" s="55">
        <f>Rekapitulace!I18</f>
        <v>0</v>
      </c>
    </row>
    <row r="19" spans="1:7" ht="15.95" customHeight="1" x14ac:dyDescent="0.2">
      <c r="A19" s="64" t="s">
        <v>30</v>
      </c>
      <c r="B19" s="54"/>
      <c r="C19" s="55">
        <f>SUM(C15:C18)</f>
        <v>0</v>
      </c>
      <c r="D19" s="65" t="str">
        <f>Rekapitulace!A19</f>
        <v>Zařízení staveniště</v>
      </c>
      <c r="E19" s="60"/>
      <c r="F19" s="61"/>
      <c r="G19" s="55">
        <f>Rekapitulace!I19</f>
        <v>0</v>
      </c>
    </row>
    <row r="20" spans="1:7" ht="15.95" customHeight="1" x14ac:dyDescent="0.2">
      <c r="A20" s="64"/>
      <c r="B20" s="54"/>
      <c r="C20" s="55"/>
      <c r="D20" s="59" t="str">
        <f>Rekapitulace!A20</f>
        <v>Provoz investora</v>
      </c>
      <c r="E20" s="60"/>
      <c r="F20" s="61"/>
      <c r="G20" s="55">
        <f>Rekapitulace!I20</f>
        <v>0</v>
      </c>
    </row>
    <row r="21" spans="1:7" ht="15.95" customHeight="1" x14ac:dyDescent="0.2">
      <c r="A21" s="64" t="s">
        <v>31</v>
      </c>
      <c r="B21" s="54"/>
      <c r="C21" s="55">
        <f>Rekapitulace!I9</f>
        <v>0</v>
      </c>
      <c r="D21" s="59" t="str">
        <f>Rekapitulace!A21</f>
        <v>Kompletační činnost (IČD)</v>
      </c>
      <c r="E21" s="60"/>
      <c r="F21" s="61"/>
      <c r="G21" s="55">
        <f>Rekapitulace!I21</f>
        <v>0</v>
      </c>
    </row>
    <row r="22" spans="1:7" ht="15.95" customHeight="1" x14ac:dyDescent="0.2">
      <c r="A22" s="66" t="s">
        <v>32</v>
      </c>
      <c r="B22" s="34"/>
      <c r="C22" s="55">
        <f>C19+C21</f>
        <v>0</v>
      </c>
      <c r="D22" s="59" t="s">
        <v>33</v>
      </c>
      <c r="E22" s="60"/>
      <c r="F22" s="61"/>
      <c r="G22" s="55">
        <f>G23-SUM(G15:G21)</f>
        <v>0</v>
      </c>
    </row>
    <row r="23" spans="1:7" ht="15.95" customHeight="1" thickBot="1" x14ac:dyDescent="0.25">
      <c r="A23" s="208" t="s">
        <v>34</v>
      </c>
      <c r="B23" s="209"/>
      <c r="C23" s="67">
        <f>C22+G23</f>
        <v>0</v>
      </c>
      <c r="D23" s="68" t="s">
        <v>35</v>
      </c>
      <c r="E23" s="69"/>
      <c r="F23" s="70"/>
      <c r="G23" s="55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6" t="s">
        <v>39</v>
      </c>
      <c r="B25" s="34"/>
      <c r="C25" s="76"/>
      <c r="D25" s="198" t="s">
        <v>39</v>
      </c>
      <c r="E25" s="199"/>
      <c r="F25" s="77" t="s">
        <v>39</v>
      </c>
      <c r="G25" s="78"/>
    </row>
    <row r="26" spans="1:7" ht="37.5" customHeight="1" x14ac:dyDescent="0.2">
      <c r="A26" s="66" t="s">
        <v>40</v>
      </c>
      <c r="B26" s="79"/>
      <c r="C26" s="76"/>
      <c r="D26" s="198" t="s">
        <v>40</v>
      </c>
      <c r="E26" s="199"/>
      <c r="F26" s="77" t="s">
        <v>40</v>
      </c>
      <c r="G26" s="78"/>
    </row>
    <row r="27" spans="1:7" x14ac:dyDescent="0.2">
      <c r="A27" s="66"/>
      <c r="B27" s="80"/>
      <c r="C27" s="76"/>
      <c r="D27" s="198"/>
      <c r="E27" s="199"/>
      <c r="F27" s="77"/>
      <c r="G27" s="78"/>
    </row>
    <row r="28" spans="1:7" x14ac:dyDescent="0.2">
      <c r="A28" s="66" t="s">
        <v>41</v>
      </c>
      <c r="B28" s="34"/>
      <c r="C28" s="76"/>
      <c r="D28" s="200" t="s">
        <v>42</v>
      </c>
      <c r="E28" s="201"/>
      <c r="F28" s="81" t="s">
        <v>42</v>
      </c>
      <c r="G28" s="78"/>
    </row>
    <row r="29" spans="1:7" ht="69" customHeight="1" x14ac:dyDescent="0.2">
      <c r="A29" s="66"/>
      <c r="B29" s="34"/>
      <c r="C29" s="82"/>
      <c r="D29" s="202"/>
      <c r="E29" s="203"/>
      <c r="F29" s="34"/>
      <c r="G29" s="78"/>
    </row>
    <row r="30" spans="1:7" x14ac:dyDescent="0.2">
      <c r="A30" s="83" t="s">
        <v>43</v>
      </c>
      <c r="B30" s="84"/>
      <c r="C30" s="85">
        <v>21</v>
      </c>
      <c r="D30" s="84" t="s">
        <v>44</v>
      </c>
      <c r="E30" s="86"/>
      <c r="F30" s="210">
        <f>ROUND(C23-F32,0)</f>
        <v>0</v>
      </c>
      <c r="G30" s="211"/>
    </row>
    <row r="31" spans="1:7" x14ac:dyDescent="0.2">
      <c r="A31" s="83" t="s">
        <v>45</v>
      </c>
      <c r="B31" s="84"/>
      <c r="C31" s="85">
        <f>SazbaDPH1</f>
        <v>21</v>
      </c>
      <c r="D31" s="84" t="s">
        <v>46</v>
      </c>
      <c r="E31" s="86"/>
      <c r="F31" s="210">
        <f>ROUND(PRODUCT(F30,C31/100),1)</f>
        <v>0</v>
      </c>
      <c r="G31" s="211"/>
    </row>
    <row r="32" spans="1:7" x14ac:dyDescent="0.2">
      <c r="A32" s="83" t="s">
        <v>43</v>
      </c>
      <c r="B32" s="84"/>
      <c r="C32" s="85">
        <v>0</v>
      </c>
      <c r="D32" s="84" t="s">
        <v>46</v>
      </c>
      <c r="E32" s="86"/>
      <c r="F32" s="210">
        <v>0</v>
      </c>
      <c r="G32" s="211"/>
    </row>
    <row r="33" spans="1:8" x14ac:dyDescent="0.2">
      <c r="A33" s="83" t="s">
        <v>45</v>
      </c>
      <c r="B33" s="87"/>
      <c r="C33" s="88">
        <f>SazbaDPH2</f>
        <v>0</v>
      </c>
      <c r="D33" s="84" t="s">
        <v>46</v>
      </c>
      <c r="E33" s="61"/>
      <c r="F33" s="210">
        <f>ROUND(PRODUCT(F32,C33/100),1)</f>
        <v>0</v>
      </c>
      <c r="G33" s="211"/>
    </row>
    <row r="34" spans="1:8" s="92" customFormat="1" ht="19.5" customHeight="1" thickBot="1" x14ac:dyDescent="0.3">
      <c r="A34" s="89" t="s">
        <v>47</v>
      </c>
      <c r="B34" s="90"/>
      <c r="C34" s="90"/>
      <c r="D34" s="90"/>
      <c r="E34" s="91"/>
      <c r="F34" s="212">
        <f>CEILING(SUM(F30:F33),IF(SUM(F30:F33)&gt;=0,1,-1))</f>
        <v>0</v>
      </c>
      <c r="G34" s="213"/>
    </row>
    <row r="36" spans="1:8" x14ac:dyDescent="0.2">
      <c r="A36" s="93" t="s">
        <v>48</v>
      </c>
      <c r="B36" s="93"/>
      <c r="C36" s="93"/>
      <c r="D36" s="93"/>
      <c r="E36" s="93"/>
      <c r="F36" s="93"/>
      <c r="G36" s="93"/>
      <c r="H36" t="s">
        <v>6</v>
      </c>
    </row>
    <row r="37" spans="1:8" ht="14.25" customHeight="1" x14ac:dyDescent="0.2">
      <c r="A37" s="93"/>
      <c r="B37" s="204"/>
      <c r="C37" s="204"/>
      <c r="D37" s="204"/>
      <c r="E37" s="204"/>
      <c r="F37" s="204"/>
      <c r="G37" s="204"/>
      <c r="H37" t="s">
        <v>6</v>
      </c>
    </row>
    <row r="38" spans="1:8" ht="12.75" customHeight="1" x14ac:dyDescent="0.2">
      <c r="A38" s="94"/>
      <c r="B38" s="204"/>
      <c r="C38" s="204"/>
      <c r="D38" s="204"/>
      <c r="E38" s="204"/>
      <c r="F38" s="204"/>
      <c r="G38" s="204"/>
      <c r="H38" t="s">
        <v>6</v>
      </c>
    </row>
    <row r="39" spans="1:8" x14ac:dyDescent="0.2">
      <c r="A39" s="94"/>
      <c r="B39" s="204"/>
      <c r="C39" s="204"/>
      <c r="D39" s="204"/>
      <c r="E39" s="204"/>
      <c r="F39" s="204"/>
      <c r="G39" s="204"/>
      <c r="H39" t="s">
        <v>6</v>
      </c>
    </row>
    <row r="40" spans="1:8" x14ac:dyDescent="0.2">
      <c r="A40" s="94"/>
      <c r="B40" s="204"/>
      <c r="C40" s="204"/>
      <c r="D40" s="204"/>
      <c r="E40" s="204"/>
      <c r="F40" s="204"/>
      <c r="G40" s="204"/>
      <c r="H40" t="s">
        <v>6</v>
      </c>
    </row>
    <row r="41" spans="1:8" x14ac:dyDescent="0.2">
      <c r="A41" s="94"/>
      <c r="B41" s="204"/>
      <c r="C41" s="204"/>
      <c r="D41" s="204"/>
      <c r="E41" s="204"/>
      <c r="F41" s="204"/>
      <c r="G41" s="204"/>
      <c r="H41" t="s">
        <v>6</v>
      </c>
    </row>
    <row r="42" spans="1:8" x14ac:dyDescent="0.2">
      <c r="A42" s="94"/>
      <c r="B42" s="204"/>
      <c r="C42" s="204"/>
      <c r="D42" s="204"/>
      <c r="E42" s="204"/>
      <c r="F42" s="204"/>
      <c r="G42" s="204"/>
      <c r="H42" t="s">
        <v>6</v>
      </c>
    </row>
    <row r="43" spans="1:8" x14ac:dyDescent="0.2">
      <c r="A43" s="94"/>
      <c r="B43" s="204"/>
      <c r="C43" s="204"/>
      <c r="D43" s="204"/>
      <c r="E43" s="204"/>
      <c r="F43" s="204"/>
      <c r="G43" s="204"/>
      <c r="H43" t="s">
        <v>6</v>
      </c>
    </row>
    <row r="44" spans="1:8" x14ac:dyDescent="0.2">
      <c r="A44" s="94"/>
      <c r="B44" s="204"/>
      <c r="C44" s="204"/>
      <c r="D44" s="204"/>
      <c r="E44" s="204"/>
      <c r="F44" s="204"/>
      <c r="G44" s="204"/>
      <c r="H44" t="s">
        <v>6</v>
      </c>
    </row>
    <row r="45" spans="1:8" ht="0.75" customHeight="1" x14ac:dyDescent="0.2">
      <c r="A45" s="94"/>
      <c r="B45" s="204"/>
      <c r="C45" s="204"/>
      <c r="D45" s="204"/>
      <c r="E45" s="204"/>
      <c r="F45" s="204"/>
      <c r="G45" s="204"/>
      <c r="H45" t="s">
        <v>6</v>
      </c>
    </row>
    <row r="46" spans="1:8" x14ac:dyDescent="0.2">
      <c r="B46" s="214"/>
      <c r="C46" s="214"/>
      <c r="D46" s="214"/>
      <c r="E46" s="214"/>
      <c r="F46" s="214"/>
      <c r="G46" s="214"/>
    </row>
    <row r="47" spans="1:8" x14ac:dyDescent="0.2">
      <c r="B47" s="214"/>
      <c r="C47" s="214"/>
      <c r="D47" s="214"/>
      <c r="E47" s="214"/>
      <c r="F47" s="214"/>
      <c r="G47" s="214"/>
    </row>
    <row r="48" spans="1:8" x14ac:dyDescent="0.2">
      <c r="B48" s="214"/>
      <c r="C48" s="214"/>
      <c r="D48" s="214"/>
      <c r="E48" s="214"/>
      <c r="F48" s="214"/>
      <c r="G48" s="214"/>
    </row>
    <row r="49" spans="2:7" x14ac:dyDescent="0.2">
      <c r="B49" s="214"/>
      <c r="C49" s="214"/>
      <c r="D49" s="214"/>
      <c r="E49" s="214"/>
      <c r="F49" s="214"/>
      <c r="G49" s="214"/>
    </row>
    <row r="50" spans="2:7" x14ac:dyDescent="0.2">
      <c r="B50" s="214"/>
      <c r="C50" s="214"/>
      <c r="D50" s="214"/>
      <c r="E50" s="214"/>
      <c r="F50" s="214"/>
      <c r="G50" s="214"/>
    </row>
    <row r="51" spans="2:7" x14ac:dyDescent="0.2">
      <c r="B51" s="214"/>
      <c r="C51" s="214"/>
      <c r="D51" s="214"/>
      <c r="E51" s="214"/>
      <c r="F51" s="214"/>
      <c r="G51" s="214"/>
    </row>
    <row r="52" spans="2:7" x14ac:dyDescent="0.2">
      <c r="B52" s="214"/>
      <c r="C52" s="214"/>
      <c r="D52" s="214"/>
      <c r="E52" s="214"/>
      <c r="F52" s="214"/>
      <c r="G52" s="214"/>
    </row>
    <row r="53" spans="2:7" x14ac:dyDescent="0.2">
      <c r="B53" s="214"/>
      <c r="C53" s="214"/>
      <c r="D53" s="214"/>
      <c r="E53" s="214"/>
      <c r="F53" s="214"/>
      <c r="G53" s="214"/>
    </row>
    <row r="54" spans="2:7" x14ac:dyDescent="0.2">
      <c r="B54" s="214"/>
      <c r="C54" s="214"/>
      <c r="D54" s="214"/>
      <c r="E54" s="214"/>
      <c r="F54" s="214"/>
      <c r="G54" s="214"/>
    </row>
    <row r="55" spans="2:7" x14ac:dyDescent="0.2">
      <c r="B55" s="214"/>
      <c r="C55" s="214"/>
      <c r="D55" s="214"/>
      <c r="E55" s="214"/>
      <c r="F55" s="214"/>
      <c r="G55" s="214"/>
    </row>
  </sheetData>
  <sheetProtection algorithmName="SHA-512" hashValue="+xuGzgIivQxKkrZg1OMqG5D0DLaKaO4Xawx+IScJqh95gaBkzKBbxSjgepGQFaXk/nVcbRVEM9rTpkRsD7THjA==" saltValue="KSjnsRwEW7MXP6FfwsCKiw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J34" sqref="J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5" t="s">
        <v>49</v>
      </c>
      <c r="B1" s="216"/>
      <c r="C1" s="95" t="str">
        <f>CONCATENATE(cislostavby," ",nazevstavby)</f>
        <v>022/20 MU Nový Jičín - sociálky</v>
      </c>
      <c r="D1" s="96"/>
      <c r="E1" s="97"/>
      <c r="F1" s="96"/>
      <c r="G1" s="98" t="s">
        <v>50</v>
      </c>
      <c r="H1" s="99" t="s">
        <v>76</v>
      </c>
      <c r="I1" s="100"/>
    </row>
    <row r="2" spans="1:57" ht="13.5" thickBot="1" x14ac:dyDescent="0.25">
      <c r="A2" s="217" t="s">
        <v>51</v>
      </c>
      <c r="B2" s="218"/>
      <c r="C2" s="101" t="str">
        <f>CONCATENATE(cisloobjektu," ",nazevobjektu)</f>
        <v>022f Vytápění</v>
      </c>
      <c r="D2" s="102"/>
      <c r="E2" s="103"/>
      <c r="F2" s="102"/>
      <c r="G2" s="219"/>
      <c r="H2" s="220"/>
      <c r="I2" s="221"/>
    </row>
    <row r="3" spans="1:57" ht="13.5" thickTop="1" x14ac:dyDescent="0.2">
      <c r="F3" s="34"/>
    </row>
    <row r="4" spans="1:57" ht="19.5" customHeight="1" x14ac:dyDescent="0.25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.5" thickBot="1" x14ac:dyDescent="0.25"/>
    <row r="6" spans="1:57" s="34" customFormat="1" ht="13.5" thickBot="1" x14ac:dyDescent="0.2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4" customFormat="1" x14ac:dyDescent="0.2">
      <c r="A7" s="191" t="str">
        <f>Položky!B7</f>
        <v>733</v>
      </c>
      <c r="B7" s="113" t="str">
        <f>Položky!C7</f>
        <v>Rozvod potrubí</v>
      </c>
      <c r="D7" s="114"/>
      <c r="E7" s="192">
        <f>Položky!BA10</f>
        <v>0</v>
      </c>
      <c r="F7" s="193">
        <f>Položky!G10</f>
        <v>0</v>
      </c>
      <c r="G7" s="193">
        <f>Položky!BC10</f>
        <v>0</v>
      </c>
      <c r="H7" s="193">
        <f>Položky!BD10</f>
        <v>0</v>
      </c>
      <c r="I7" s="194">
        <f>Položky!BE10</f>
        <v>0</v>
      </c>
    </row>
    <row r="8" spans="1:57" s="34" customFormat="1" x14ac:dyDescent="0.2">
      <c r="A8" s="191" t="str">
        <f>Položky!B11</f>
        <v>735</v>
      </c>
      <c r="B8" s="113" t="str">
        <f>Položky!C11</f>
        <v>Otopná tělesa</v>
      </c>
      <c r="D8" s="114"/>
      <c r="E8" s="192">
        <f>Položky!BA14</f>
        <v>0</v>
      </c>
      <c r="F8" s="193">
        <f>Položky!G14</f>
        <v>0</v>
      </c>
      <c r="G8" s="193">
        <f>Položky!BC14</f>
        <v>0</v>
      </c>
      <c r="H8" s="193">
        <f>Položky!BD14</f>
        <v>0</v>
      </c>
      <c r="I8" s="194">
        <f>Položky!BE14</f>
        <v>0</v>
      </c>
    </row>
    <row r="9" spans="1:57" s="34" customFormat="1" ht="13.5" thickBot="1" x14ac:dyDescent="0.25">
      <c r="A9" s="191" t="str">
        <f>Položky!B15</f>
        <v>799</v>
      </c>
      <c r="B9" s="113" t="str">
        <f>Položky!C15</f>
        <v>Ostatní</v>
      </c>
      <c r="D9" s="114"/>
      <c r="E9" s="192">
        <f>Položky!BA21</f>
        <v>0</v>
      </c>
      <c r="F9" s="193"/>
      <c r="G9" s="193">
        <f>Položky!BC21</f>
        <v>0</v>
      </c>
      <c r="H9" s="193">
        <f>Položky!BD21</f>
        <v>0</v>
      </c>
      <c r="I9" s="193">
        <f>Položky!G21</f>
        <v>0</v>
      </c>
    </row>
    <row r="10" spans="1:57" s="121" customFormat="1" ht="13.5" thickBot="1" x14ac:dyDescent="0.25">
      <c r="A10" s="115"/>
      <c r="B10" s="116" t="s">
        <v>58</v>
      </c>
      <c r="C10" s="116"/>
      <c r="D10" s="117"/>
      <c r="E10" s="118">
        <f>SUM(E7:E9)</f>
        <v>0</v>
      </c>
      <c r="F10" s="119">
        <f>SUM(F7:F9)</f>
        <v>0</v>
      </c>
      <c r="G10" s="119">
        <f>SUM(G7:G9)</f>
        <v>0</v>
      </c>
      <c r="H10" s="119">
        <f>SUM(H7:H9)</f>
        <v>0</v>
      </c>
      <c r="I10" s="120">
        <v>0</v>
      </c>
    </row>
    <row r="11" spans="1:57" x14ac:dyDescent="0.2">
      <c r="A11" s="34"/>
      <c r="B11" s="34"/>
      <c r="C11" s="34"/>
      <c r="D11" s="34"/>
      <c r="E11" s="34"/>
      <c r="F11" s="34"/>
      <c r="G11" s="34"/>
      <c r="H11" s="34"/>
      <c r="I11" s="34"/>
    </row>
    <row r="12" spans="1:57" ht="19.5" customHeight="1" x14ac:dyDescent="0.25">
      <c r="A12" s="105" t="s">
        <v>59</v>
      </c>
      <c r="B12" s="105"/>
      <c r="C12" s="105"/>
      <c r="D12" s="105"/>
      <c r="E12" s="105"/>
      <c r="F12" s="105"/>
      <c r="G12" s="122"/>
      <c r="H12" s="105"/>
      <c r="I12" s="105"/>
      <c r="BA12" s="40"/>
      <c r="BB12" s="40"/>
      <c r="BC12" s="40"/>
      <c r="BD12" s="40"/>
      <c r="BE12" s="40"/>
    </row>
    <row r="13" spans="1:57" ht="13.5" thickBot="1" x14ac:dyDescent="0.25"/>
    <row r="14" spans="1:57" x14ac:dyDescent="0.2">
      <c r="A14" s="71" t="s">
        <v>60</v>
      </c>
      <c r="B14" s="72"/>
      <c r="C14" s="72"/>
      <c r="D14" s="123"/>
      <c r="E14" s="124" t="s">
        <v>61</v>
      </c>
      <c r="F14" s="125" t="s">
        <v>62</v>
      </c>
      <c r="G14" s="126" t="s">
        <v>63</v>
      </c>
      <c r="H14" s="127"/>
      <c r="I14" s="128" t="s">
        <v>61</v>
      </c>
    </row>
    <row r="15" spans="1:57" x14ac:dyDescent="0.2">
      <c r="A15" s="129" t="s">
        <v>94</v>
      </c>
      <c r="B15" s="130"/>
      <c r="C15" s="130"/>
      <c r="D15" s="131"/>
      <c r="E15" s="132">
        <v>0</v>
      </c>
      <c r="F15" s="133">
        <v>0</v>
      </c>
      <c r="G15" s="134">
        <f t="shared" ref="G15:G22" si="0">CHOOSE(BA15+1,HSV+PSV,HSV+PSV+Mont,HSV+PSV+Dodavka+Mont,HSV,PSV,Mont,Dodavka,Mont+Dodavka,0)</f>
        <v>0</v>
      </c>
      <c r="H15" s="135"/>
      <c r="I15" s="136">
        <f t="shared" ref="I15:I22" si="1">E15+F15*G15/100</f>
        <v>0</v>
      </c>
      <c r="BA15">
        <v>0</v>
      </c>
    </row>
    <row r="16" spans="1:57" x14ac:dyDescent="0.2">
      <c r="A16" s="129" t="s">
        <v>95</v>
      </c>
      <c r="B16" s="130"/>
      <c r="C16" s="130"/>
      <c r="D16" s="131"/>
      <c r="E16" s="132">
        <v>0</v>
      </c>
      <c r="F16" s="133">
        <v>0</v>
      </c>
      <c r="G16" s="134">
        <f t="shared" si="0"/>
        <v>0</v>
      </c>
      <c r="H16" s="135"/>
      <c r="I16" s="136">
        <f t="shared" si="1"/>
        <v>0</v>
      </c>
      <c r="BA16">
        <v>0</v>
      </c>
    </row>
    <row r="17" spans="1:53" x14ac:dyDescent="0.2">
      <c r="A17" s="129" t="s">
        <v>96</v>
      </c>
      <c r="B17" s="130"/>
      <c r="C17" s="130"/>
      <c r="D17" s="131"/>
      <c r="E17" s="132">
        <v>0</v>
      </c>
      <c r="F17" s="133">
        <v>0</v>
      </c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 x14ac:dyDescent="0.2">
      <c r="A18" s="129" t="s">
        <v>97</v>
      </c>
      <c r="B18" s="130"/>
      <c r="C18" s="130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 x14ac:dyDescent="0.2">
      <c r="A19" s="129" t="s">
        <v>98</v>
      </c>
      <c r="B19" s="130"/>
      <c r="C19" s="130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1</v>
      </c>
    </row>
    <row r="20" spans="1:53" x14ac:dyDescent="0.2">
      <c r="A20" s="129" t="s">
        <v>99</v>
      </c>
      <c r="B20" s="130"/>
      <c r="C20" s="130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1</v>
      </c>
    </row>
    <row r="21" spans="1:53" x14ac:dyDescent="0.2">
      <c r="A21" s="129" t="s">
        <v>100</v>
      </c>
      <c r="B21" s="130"/>
      <c r="C21" s="130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2</v>
      </c>
    </row>
    <row r="22" spans="1:53" x14ac:dyDescent="0.2">
      <c r="A22" s="129" t="s">
        <v>101</v>
      </c>
      <c r="B22" s="130"/>
      <c r="C22" s="130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2</v>
      </c>
    </row>
    <row r="23" spans="1:53" ht="13.5" thickBot="1" x14ac:dyDescent="0.25">
      <c r="A23" s="137"/>
      <c r="B23" s="138" t="s">
        <v>64</v>
      </c>
      <c r="C23" s="139"/>
      <c r="D23" s="140"/>
      <c r="E23" s="141"/>
      <c r="F23" s="142"/>
      <c r="G23" s="142"/>
      <c r="H23" s="222">
        <f>SUM(I15:I22)</f>
        <v>0</v>
      </c>
      <c r="I23" s="223"/>
    </row>
    <row r="25" spans="1:53" x14ac:dyDescent="0.2">
      <c r="B25" s="121"/>
      <c r="F25" s="143"/>
      <c r="G25" s="144"/>
      <c r="H25" s="144"/>
      <c r="I25" s="145"/>
    </row>
    <row r="26" spans="1:53" x14ac:dyDescent="0.2"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</sheetData>
  <sheetProtection algorithmName="SHA-512" hashValue="VhpvkpGid/hIP0yJkw5sc1tcAHdsFq/7J9oay7T8MwWZBM37Nk5eBNQXsJJ5NWml1gGhgHMCUSyl4EzTKEdXNQ==" saltValue="20QH5peC9T4wHRM9MkcRMA==" spinCount="100000" sheet="1" objects="1" scenarios="1"/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4"/>
  <sheetViews>
    <sheetView showGridLines="0" showZeros="0" tabSelected="1" topLeftCell="B1" workbookViewId="0">
      <selection activeCell="C8" sqref="C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55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4" t="s">
        <v>65</v>
      </c>
      <c r="B1" s="224"/>
      <c r="C1" s="224"/>
      <c r="D1" s="224"/>
      <c r="E1" s="224"/>
      <c r="F1" s="224"/>
      <c r="G1" s="224"/>
    </row>
    <row r="2" spans="1:104" ht="14.25" customHeight="1" thickBot="1" x14ac:dyDescent="0.25">
      <c r="B2" s="147"/>
      <c r="C2" s="148"/>
      <c r="D2" s="148"/>
      <c r="E2" s="149"/>
      <c r="F2" s="148"/>
      <c r="G2" s="148"/>
    </row>
    <row r="3" spans="1:104" ht="13.5" thickTop="1" x14ac:dyDescent="0.2">
      <c r="A3" s="215" t="s">
        <v>49</v>
      </c>
      <c r="B3" s="216"/>
      <c r="C3" s="95" t="str">
        <f>CONCATENATE(cislostavby," ",nazevstavby)</f>
        <v>022/20 MU Nový Jičín - sociálky</v>
      </c>
      <c r="D3" s="96"/>
      <c r="E3" s="150" t="s">
        <v>66</v>
      </c>
      <c r="F3" s="151" t="str">
        <f>Rekapitulace!H1</f>
        <v>022f</v>
      </c>
      <c r="G3" s="152"/>
    </row>
    <row r="4" spans="1:104" ht="13.5" thickBot="1" x14ac:dyDescent="0.25">
      <c r="A4" s="225" t="s">
        <v>51</v>
      </c>
      <c r="B4" s="218"/>
      <c r="C4" s="101" t="str">
        <f>CONCATENATE(cisloobjektu," ",nazevobjektu)</f>
        <v>022f Vytápění</v>
      </c>
      <c r="D4" s="102"/>
      <c r="E4" s="226">
        <f>Rekapitulace!G2</f>
        <v>0</v>
      </c>
      <c r="F4" s="227"/>
      <c r="G4" s="228"/>
    </row>
    <row r="5" spans="1:104" ht="13.5" thickTop="1" x14ac:dyDescent="0.2">
      <c r="A5" s="153"/>
      <c r="B5" s="154"/>
      <c r="C5" s="154"/>
      <c r="G5" s="156"/>
    </row>
    <row r="6" spans="1:104" x14ac:dyDescent="0.2">
      <c r="A6" s="157" t="s">
        <v>67</v>
      </c>
      <c r="B6" s="158" t="s">
        <v>68</v>
      </c>
      <c r="C6" s="158" t="s">
        <v>69</v>
      </c>
      <c r="D6" s="158" t="s">
        <v>70</v>
      </c>
      <c r="E6" s="159" t="s">
        <v>71</v>
      </c>
      <c r="F6" s="158" t="s">
        <v>72</v>
      </c>
      <c r="G6" s="160" t="s">
        <v>73</v>
      </c>
    </row>
    <row r="7" spans="1:104" x14ac:dyDescent="0.2">
      <c r="A7" s="161" t="s">
        <v>74</v>
      </c>
      <c r="B7" s="162" t="s">
        <v>81</v>
      </c>
      <c r="C7" s="163" t="s">
        <v>82</v>
      </c>
      <c r="D7" s="164"/>
      <c r="E7" s="165"/>
      <c r="F7" s="165"/>
      <c r="G7" s="166"/>
      <c r="H7" s="167"/>
      <c r="I7" s="167"/>
      <c r="O7" s="168">
        <v>1</v>
      </c>
    </row>
    <row r="8" spans="1:104" x14ac:dyDescent="0.2">
      <c r="A8" s="169">
        <v>39</v>
      </c>
      <c r="B8" s="170" t="s">
        <v>83</v>
      </c>
      <c r="C8" s="171" t="s">
        <v>84</v>
      </c>
      <c r="D8" s="172" t="s">
        <v>78</v>
      </c>
      <c r="E8" s="173">
        <v>16</v>
      </c>
      <c r="F8" s="195"/>
      <c r="G8" s="174">
        <f>E8*F8</f>
        <v>0</v>
      </c>
      <c r="O8" s="168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 t="shared" ref="BA8:BA9" si="0">IF(AZ8=1,G8,0)</f>
        <v>0</v>
      </c>
      <c r="BB8" s="146">
        <f t="shared" ref="BB8:BB9" si="1">IF(AZ8=2,G8,0)</f>
        <v>0</v>
      </c>
      <c r="BC8" s="146">
        <f t="shared" ref="BC8:BC9" si="2">IF(AZ8=3,G8,0)</f>
        <v>0</v>
      </c>
      <c r="BD8" s="146">
        <f t="shared" ref="BD8:BD9" si="3">IF(AZ8=4,G8,0)</f>
        <v>0</v>
      </c>
      <c r="BE8" s="146">
        <f t="shared" ref="BE8:BE9" si="4">IF(AZ8=5,G8,0)</f>
        <v>0</v>
      </c>
      <c r="CA8" s="175">
        <v>1</v>
      </c>
      <c r="CB8" s="175">
        <v>7</v>
      </c>
      <c r="CZ8" s="146">
        <v>5.8700000000015996E-3</v>
      </c>
    </row>
    <row r="9" spans="1:104" x14ac:dyDescent="0.2">
      <c r="A9" s="169">
        <v>40</v>
      </c>
      <c r="B9" s="170" t="s">
        <v>85</v>
      </c>
      <c r="C9" s="171" t="s">
        <v>110</v>
      </c>
      <c r="D9" s="172" t="s">
        <v>104</v>
      </c>
      <c r="E9" s="173">
        <v>10</v>
      </c>
      <c r="F9" s="195"/>
      <c r="G9" s="174">
        <f>E9*F9</f>
        <v>0</v>
      </c>
      <c r="O9" s="168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 t="shared" si="0"/>
        <v>0</v>
      </c>
      <c r="BB9" s="146">
        <f t="shared" si="1"/>
        <v>0</v>
      </c>
      <c r="BC9" s="146">
        <f t="shared" si="2"/>
        <v>0</v>
      </c>
      <c r="BD9" s="146">
        <f t="shared" si="3"/>
        <v>0</v>
      </c>
      <c r="BE9" s="146">
        <f t="shared" si="4"/>
        <v>0</v>
      </c>
      <c r="CA9" s="175">
        <v>1</v>
      </c>
      <c r="CB9" s="175">
        <v>7</v>
      </c>
      <c r="CZ9" s="146">
        <v>6.4599999999970202E-3</v>
      </c>
    </row>
    <row r="10" spans="1:104" x14ac:dyDescent="0.2">
      <c r="A10" s="176"/>
      <c r="B10" s="177" t="s">
        <v>75</v>
      </c>
      <c r="C10" s="178" t="str">
        <f>CONCATENATE(B7," ",C7)</f>
        <v>733 Rozvod potrubí</v>
      </c>
      <c r="D10" s="179"/>
      <c r="E10" s="180"/>
      <c r="F10" s="196"/>
      <c r="G10" s="182">
        <f>SUM(G8:G9)</f>
        <v>0</v>
      </c>
      <c r="O10" s="168">
        <v>4</v>
      </c>
      <c r="BA10" s="183">
        <f>SUM(BA7:BA9)</f>
        <v>0</v>
      </c>
      <c r="BB10" s="183">
        <f>SUM(BB7:BB9)</f>
        <v>0</v>
      </c>
      <c r="BC10" s="183">
        <f>SUM(BC7:BC9)</f>
        <v>0</v>
      </c>
      <c r="BD10" s="183">
        <f>SUM(BD7:BD9)</f>
        <v>0</v>
      </c>
      <c r="BE10" s="183">
        <f>SUM(BE7:BE9)</f>
        <v>0</v>
      </c>
    </row>
    <row r="11" spans="1:104" x14ac:dyDescent="0.2">
      <c r="A11" s="161" t="s">
        <v>74</v>
      </c>
      <c r="B11" s="162" t="s">
        <v>86</v>
      </c>
      <c r="C11" s="163" t="s">
        <v>87</v>
      </c>
      <c r="D11" s="164"/>
      <c r="E11" s="165"/>
      <c r="F11" s="197"/>
      <c r="G11" s="166"/>
      <c r="H11" s="167"/>
      <c r="I11" s="167"/>
      <c r="O11" s="168">
        <v>1</v>
      </c>
    </row>
    <row r="12" spans="1:104" x14ac:dyDescent="0.2">
      <c r="A12" s="169">
        <v>59</v>
      </c>
      <c r="B12" s="170" t="s">
        <v>88</v>
      </c>
      <c r="C12" s="171" t="s">
        <v>111</v>
      </c>
      <c r="D12" s="172" t="s">
        <v>80</v>
      </c>
      <c r="E12" s="173">
        <v>11</v>
      </c>
      <c r="F12" s="195"/>
      <c r="G12" s="174">
        <f>E12*F12</f>
        <v>0</v>
      </c>
      <c r="O12" s="168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 t="shared" ref="BA12:BA13" si="5">IF(AZ12=1,G12,0)</f>
        <v>0</v>
      </c>
      <c r="BB12" s="146">
        <f t="shared" ref="BB12:BB13" si="6">IF(AZ12=2,G12,0)</f>
        <v>0</v>
      </c>
      <c r="BC12" s="146">
        <f t="shared" ref="BC12:BC13" si="7">IF(AZ12=3,G12,0)</f>
        <v>0</v>
      </c>
      <c r="BD12" s="146">
        <f t="shared" ref="BD12:BD13" si="8">IF(AZ12=4,G12,0)</f>
        <v>0</v>
      </c>
      <c r="BE12" s="146">
        <f t="shared" ref="BE12:BE13" si="9">IF(AZ12=5,G12,0)</f>
        <v>0</v>
      </c>
      <c r="CA12" s="175">
        <v>1</v>
      </c>
      <c r="CB12" s="175">
        <v>7</v>
      </c>
      <c r="CZ12" s="146">
        <v>1.44999999999982E-2</v>
      </c>
    </row>
    <row r="13" spans="1:104" ht="22.5" x14ac:dyDescent="0.2">
      <c r="A13" s="169">
        <v>60</v>
      </c>
      <c r="B13" s="170" t="s">
        <v>89</v>
      </c>
      <c r="C13" s="171" t="s">
        <v>112</v>
      </c>
      <c r="D13" s="172" t="s">
        <v>80</v>
      </c>
      <c r="E13" s="173">
        <v>1</v>
      </c>
      <c r="F13" s="195"/>
      <c r="G13" s="174">
        <f>E13*F13</f>
        <v>0</v>
      </c>
      <c r="O13" s="168">
        <v>2</v>
      </c>
      <c r="AA13" s="146">
        <v>1</v>
      </c>
      <c r="AB13" s="146">
        <v>7</v>
      </c>
      <c r="AC13" s="146">
        <v>7</v>
      </c>
      <c r="AZ13" s="146">
        <v>2</v>
      </c>
      <c r="BA13" s="146">
        <f t="shared" si="5"/>
        <v>0</v>
      </c>
      <c r="BB13" s="146">
        <f t="shared" si="6"/>
        <v>0</v>
      </c>
      <c r="BC13" s="146">
        <f t="shared" si="7"/>
        <v>0</v>
      </c>
      <c r="BD13" s="146">
        <f t="shared" si="8"/>
        <v>0</v>
      </c>
      <c r="BE13" s="146">
        <f t="shared" si="9"/>
        <v>0</v>
      </c>
      <c r="CA13" s="175">
        <v>1</v>
      </c>
      <c r="CB13" s="175">
        <v>7</v>
      </c>
      <c r="CZ13" s="146">
        <v>1.44999999999982E-2</v>
      </c>
    </row>
    <row r="14" spans="1:104" x14ac:dyDescent="0.2">
      <c r="A14" s="176"/>
      <c r="B14" s="177" t="s">
        <v>75</v>
      </c>
      <c r="C14" s="178" t="str">
        <f>CONCATENATE(B11," ",C11)</f>
        <v>735 Otopná tělesa</v>
      </c>
      <c r="D14" s="179"/>
      <c r="E14" s="180"/>
      <c r="F14" s="196"/>
      <c r="G14" s="182">
        <f>SUM(G12:G13)</f>
        <v>0</v>
      </c>
      <c r="O14" s="168">
        <v>4</v>
      </c>
      <c r="BA14" s="183">
        <f>SUM(BA11:BA13)</f>
        <v>0</v>
      </c>
      <c r="BB14" s="183">
        <f>SUM(BB11:BB13)</f>
        <v>0</v>
      </c>
      <c r="BC14" s="183">
        <f>SUM(BC11:BC13)</f>
        <v>0</v>
      </c>
      <c r="BD14" s="183">
        <f>SUM(BD11:BD13)</f>
        <v>0</v>
      </c>
      <c r="BE14" s="183">
        <f>SUM(BE11:BE13)</f>
        <v>0</v>
      </c>
    </row>
    <row r="15" spans="1:104" x14ac:dyDescent="0.2">
      <c r="A15" s="161" t="s">
        <v>74</v>
      </c>
      <c r="B15" s="162" t="s">
        <v>90</v>
      </c>
      <c r="C15" s="163" t="s">
        <v>91</v>
      </c>
      <c r="D15" s="164"/>
      <c r="E15" s="165"/>
      <c r="F15" s="197"/>
      <c r="G15" s="166"/>
      <c r="H15" s="167"/>
      <c r="I15" s="167"/>
      <c r="O15" s="168">
        <v>1</v>
      </c>
    </row>
    <row r="16" spans="1:104" x14ac:dyDescent="0.2">
      <c r="A16" s="169">
        <v>79</v>
      </c>
      <c r="B16" s="170" t="s">
        <v>92</v>
      </c>
      <c r="C16" s="171" t="s">
        <v>93</v>
      </c>
      <c r="D16" s="172" t="s">
        <v>79</v>
      </c>
      <c r="E16" s="173">
        <v>1</v>
      </c>
      <c r="F16" s="195"/>
      <c r="G16" s="174">
        <f>E16*F16</f>
        <v>0</v>
      </c>
      <c r="O16" s="168">
        <v>2</v>
      </c>
      <c r="AA16" s="146">
        <v>10</v>
      </c>
      <c r="AB16" s="146">
        <v>0</v>
      </c>
      <c r="AC16" s="146">
        <v>8</v>
      </c>
      <c r="AZ16" s="146">
        <v>5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5">
        <v>10</v>
      </c>
      <c r="CB16" s="175">
        <v>0</v>
      </c>
      <c r="CZ16" s="146">
        <v>0</v>
      </c>
    </row>
    <row r="17" spans="1:104" x14ac:dyDescent="0.2">
      <c r="A17" s="169">
        <v>80</v>
      </c>
      <c r="B17" s="170" t="s">
        <v>103</v>
      </c>
      <c r="C17" s="171" t="s">
        <v>113</v>
      </c>
      <c r="D17" s="172" t="s">
        <v>79</v>
      </c>
      <c r="E17" s="173">
        <v>1</v>
      </c>
      <c r="F17" s="195"/>
      <c r="G17" s="174">
        <f t="shared" ref="G17:G20" si="10">E17*F17</f>
        <v>0</v>
      </c>
      <c r="O17" s="168"/>
      <c r="CA17" s="175"/>
      <c r="CB17" s="175"/>
    </row>
    <row r="18" spans="1:104" x14ac:dyDescent="0.2">
      <c r="A18" s="169">
        <v>88</v>
      </c>
      <c r="B18" s="170" t="s">
        <v>105</v>
      </c>
      <c r="C18" s="171" t="s">
        <v>102</v>
      </c>
      <c r="D18" s="172" t="s">
        <v>78</v>
      </c>
      <c r="E18" s="173">
        <v>50</v>
      </c>
      <c r="F18" s="195"/>
      <c r="G18" s="174">
        <f t="shared" si="10"/>
        <v>0</v>
      </c>
      <c r="O18" s="168"/>
      <c r="CA18" s="175"/>
      <c r="CB18" s="175"/>
    </row>
    <row r="19" spans="1:104" x14ac:dyDescent="0.2">
      <c r="A19" s="169">
        <v>89</v>
      </c>
      <c r="B19" s="170" t="s">
        <v>108</v>
      </c>
      <c r="C19" s="171" t="s">
        <v>106</v>
      </c>
      <c r="D19" s="172" t="s">
        <v>107</v>
      </c>
      <c r="E19" s="173">
        <v>20</v>
      </c>
      <c r="F19" s="195"/>
      <c r="G19" s="174">
        <f t="shared" si="10"/>
        <v>0</v>
      </c>
      <c r="O19" s="168"/>
      <c r="CA19" s="175"/>
      <c r="CB19" s="175"/>
    </row>
    <row r="20" spans="1:104" x14ac:dyDescent="0.2">
      <c r="A20" s="169">
        <v>90</v>
      </c>
      <c r="B20" s="170" t="s">
        <v>109</v>
      </c>
      <c r="C20" s="171" t="s">
        <v>114</v>
      </c>
      <c r="D20" s="172" t="s">
        <v>79</v>
      </c>
      <c r="E20" s="173">
        <v>24</v>
      </c>
      <c r="F20" s="195"/>
      <c r="G20" s="174">
        <f t="shared" si="10"/>
        <v>0</v>
      </c>
      <c r="O20" s="168">
        <v>2</v>
      </c>
      <c r="AA20" s="146">
        <v>10</v>
      </c>
      <c r="AB20" s="146">
        <v>0</v>
      </c>
      <c r="AC20" s="146">
        <v>8</v>
      </c>
      <c r="AZ20" s="146">
        <v>5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5">
        <v>10</v>
      </c>
      <c r="CB20" s="175">
        <v>0</v>
      </c>
      <c r="CZ20" s="146">
        <v>0</v>
      </c>
    </row>
    <row r="21" spans="1:104" x14ac:dyDescent="0.2">
      <c r="A21" s="176"/>
      <c r="B21" s="177" t="s">
        <v>75</v>
      </c>
      <c r="C21" s="178" t="str">
        <f>CONCATENATE(B15," ",C15)</f>
        <v>799 Ostatní</v>
      </c>
      <c r="D21" s="179"/>
      <c r="E21" s="180"/>
      <c r="F21" s="181"/>
      <c r="G21" s="182">
        <f>SUM(G16:G20)</f>
        <v>0</v>
      </c>
      <c r="O21" s="168">
        <v>4</v>
      </c>
      <c r="BA21" s="183">
        <f>SUM(BA15:BA20)</f>
        <v>0</v>
      </c>
      <c r="BB21" s="183">
        <f>SUM(BB15:BB20)</f>
        <v>0</v>
      </c>
      <c r="BC21" s="183">
        <f>SUM(BC15:BC20)</f>
        <v>0</v>
      </c>
      <c r="BD21" s="183">
        <f>SUM(BD15:BD20)</f>
        <v>0</v>
      </c>
      <c r="BE21" s="183">
        <f>SUM(BE15:BE20)</f>
        <v>0</v>
      </c>
    </row>
    <row r="22" spans="1:104" x14ac:dyDescent="0.2">
      <c r="E22" s="146"/>
    </row>
    <row r="23" spans="1:104" x14ac:dyDescent="0.2">
      <c r="E23" s="146"/>
    </row>
    <row r="24" spans="1:104" x14ac:dyDescent="0.2">
      <c r="E24" s="146"/>
    </row>
    <row r="25" spans="1:104" x14ac:dyDescent="0.2">
      <c r="E25" s="146"/>
    </row>
    <row r="26" spans="1:104" x14ac:dyDescent="0.2">
      <c r="E26" s="146"/>
    </row>
    <row r="27" spans="1:104" x14ac:dyDescent="0.2">
      <c r="E27" s="146"/>
    </row>
    <row r="28" spans="1:104" x14ac:dyDescent="0.2">
      <c r="E28" s="146"/>
    </row>
    <row r="29" spans="1:104" x14ac:dyDescent="0.2">
      <c r="E29" s="146"/>
    </row>
    <row r="30" spans="1:104" x14ac:dyDescent="0.2">
      <c r="E30" s="146"/>
    </row>
    <row r="31" spans="1:104" x14ac:dyDescent="0.2">
      <c r="E31" s="146"/>
    </row>
    <row r="32" spans="1:104" x14ac:dyDescent="0.2">
      <c r="E32" s="146"/>
    </row>
    <row r="33" spans="1:7" x14ac:dyDescent="0.2">
      <c r="E33" s="146"/>
    </row>
    <row r="34" spans="1:7" x14ac:dyDescent="0.2">
      <c r="E34" s="146"/>
    </row>
    <row r="35" spans="1:7" x14ac:dyDescent="0.2">
      <c r="E35" s="146"/>
    </row>
    <row r="36" spans="1:7" x14ac:dyDescent="0.2">
      <c r="E36" s="146"/>
    </row>
    <row r="37" spans="1:7" x14ac:dyDescent="0.2">
      <c r="E37" s="146"/>
    </row>
    <row r="38" spans="1:7" x14ac:dyDescent="0.2">
      <c r="E38" s="146"/>
    </row>
    <row r="39" spans="1:7" x14ac:dyDescent="0.2">
      <c r="E39" s="146"/>
    </row>
    <row r="40" spans="1:7" x14ac:dyDescent="0.2">
      <c r="E40" s="146"/>
    </row>
    <row r="41" spans="1:7" x14ac:dyDescent="0.2">
      <c r="E41" s="146"/>
    </row>
    <row r="42" spans="1:7" x14ac:dyDescent="0.2">
      <c r="E42" s="146"/>
    </row>
    <row r="43" spans="1:7" x14ac:dyDescent="0.2">
      <c r="E43" s="146"/>
    </row>
    <row r="44" spans="1:7" x14ac:dyDescent="0.2">
      <c r="E44" s="146"/>
    </row>
    <row r="45" spans="1:7" x14ac:dyDescent="0.2">
      <c r="A45" s="184"/>
      <c r="B45" s="184"/>
      <c r="C45" s="184"/>
      <c r="D45" s="184"/>
      <c r="E45" s="184"/>
      <c r="F45" s="184"/>
      <c r="G45" s="184"/>
    </row>
    <row r="46" spans="1:7" x14ac:dyDescent="0.2">
      <c r="A46" s="184"/>
      <c r="B46" s="184"/>
      <c r="C46" s="184"/>
      <c r="D46" s="184"/>
      <c r="E46" s="184"/>
      <c r="F46" s="184"/>
      <c r="G46" s="184"/>
    </row>
    <row r="47" spans="1:7" x14ac:dyDescent="0.2">
      <c r="A47" s="184"/>
      <c r="B47" s="184"/>
      <c r="C47" s="184"/>
      <c r="D47" s="184"/>
      <c r="E47" s="184"/>
      <c r="F47" s="184"/>
      <c r="G47" s="184"/>
    </row>
    <row r="48" spans="1:7" x14ac:dyDescent="0.2">
      <c r="A48" s="184"/>
      <c r="B48" s="184"/>
      <c r="C48" s="184"/>
      <c r="D48" s="184"/>
      <c r="E48" s="184"/>
      <c r="F48" s="184"/>
      <c r="G48" s="184"/>
    </row>
    <row r="49" spans="5:5" x14ac:dyDescent="0.2">
      <c r="E49" s="146"/>
    </row>
    <row r="50" spans="5:5" x14ac:dyDescent="0.2">
      <c r="E50" s="146"/>
    </row>
    <row r="51" spans="5:5" x14ac:dyDescent="0.2">
      <c r="E51" s="146"/>
    </row>
    <row r="52" spans="5:5" x14ac:dyDescent="0.2">
      <c r="E52" s="146"/>
    </row>
    <row r="53" spans="5:5" x14ac:dyDescent="0.2">
      <c r="E53" s="146"/>
    </row>
    <row r="54" spans="5:5" x14ac:dyDescent="0.2">
      <c r="E54" s="146"/>
    </row>
    <row r="55" spans="5:5" x14ac:dyDescent="0.2">
      <c r="E55" s="146"/>
    </row>
    <row r="56" spans="5:5" x14ac:dyDescent="0.2">
      <c r="E56" s="146"/>
    </row>
    <row r="57" spans="5:5" x14ac:dyDescent="0.2">
      <c r="E57" s="146"/>
    </row>
    <row r="58" spans="5:5" x14ac:dyDescent="0.2">
      <c r="E58" s="146"/>
    </row>
    <row r="59" spans="5:5" x14ac:dyDescent="0.2">
      <c r="E59" s="146"/>
    </row>
    <row r="60" spans="5:5" x14ac:dyDescent="0.2">
      <c r="E60" s="146"/>
    </row>
    <row r="61" spans="5:5" x14ac:dyDescent="0.2">
      <c r="E61" s="146"/>
    </row>
    <row r="62" spans="5:5" x14ac:dyDescent="0.2">
      <c r="E62" s="146"/>
    </row>
    <row r="63" spans="5:5" x14ac:dyDescent="0.2">
      <c r="E63" s="146"/>
    </row>
    <row r="64" spans="5:5" x14ac:dyDescent="0.2">
      <c r="E64" s="146"/>
    </row>
    <row r="65" spans="1:5" x14ac:dyDescent="0.2">
      <c r="E65" s="146"/>
    </row>
    <row r="66" spans="1:5" x14ac:dyDescent="0.2">
      <c r="E66" s="146"/>
    </row>
    <row r="67" spans="1:5" x14ac:dyDescent="0.2">
      <c r="E67" s="146"/>
    </row>
    <row r="68" spans="1:5" x14ac:dyDescent="0.2">
      <c r="E68" s="146"/>
    </row>
    <row r="69" spans="1:5" x14ac:dyDescent="0.2">
      <c r="E69" s="146"/>
    </row>
    <row r="70" spans="1:5" x14ac:dyDescent="0.2">
      <c r="E70" s="146"/>
    </row>
    <row r="71" spans="1:5" x14ac:dyDescent="0.2">
      <c r="E71" s="146"/>
    </row>
    <row r="72" spans="1:5" x14ac:dyDescent="0.2">
      <c r="E72" s="146"/>
    </row>
    <row r="73" spans="1:5" x14ac:dyDescent="0.2">
      <c r="E73" s="146"/>
    </row>
    <row r="74" spans="1:5" x14ac:dyDescent="0.2">
      <c r="E74" s="146"/>
    </row>
    <row r="75" spans="1:5" x14ac:dyDescent="0.2">
      <c r="E75" s="146"/>
    </row>
    <row r="76" spans="1:5" x14ac:dyDescent="0.2">
      <c r="E76" s="146"/>
    </row>
    <row r="77" spans="1:5" x14ac:dyDescent="0.2">
      <c r="E77" s="146"/>
    </row>
    <row r="78" spans="1:5" x14ac:dyDescent="0.2">
      <c r="E78" s="146"/>
    </row>
    <row r="79" spans="1:5" x14ac:dyDescent="0.2">
      <c r="E79" s="146"/>
    </row>
    <row r="80" spans="1:5" x14ac:dyDescent="0.2">
      <c r="A80" s="185"/>
      <c r="B80" s="185"/>
    </row>
    <row r="81" spans="1:7" x14ac:dyDescent="0.2">
      <c r="A81" s="184"/>
      <c r="B81" s="184"/>
      <c r="C81" s="186"/>
      <c r="D81" s="186"/>
      <c r="E81" s="187"/>
      <c r="F81" s="186"/>
      <c r="G81" s="188"/>
    </row>
    <row r="82" spans="1:7" x14ac:dyDescent="0.2">
      <c r="A82" s="189"/>
      <c r="B82" s="189"/>
      <c r="C82" s="184"/>
      <c r="D82" s="184"/>
      <c r="E82" s="190"/>
      <c r="F82" s="184"/>
      <c r="G82" s="184"/>
    </row>
    <row r="83" spans="1:7" x14ac:dyDescent="0.2">
      <c r="A83" s="184"/>
      <c r="B83" s="184"/>
      <c r="C83" s="184"/>
      <c r="D83" s="184"/>
      <c r="E83" s="190"/>
      <c r="F83" s="184"/>
      <c r="G83" s="184"/>
    </row>
    <row r="84" spans="1:7" x14ac:dyDescent="0.2">
      <c r="A84" s="184"/>
      <c r="B84" s="184"/>
      <c r="C84" s="184"/>
      <c r="D84" s="184"/>
      <c r="E84" s="190"/>
      <c r="F84" s="184"/>
      <c r="G84" s="184"/>
    </row>
    <row r="85" spans="1:7" x14ac:dyDescent="0.2">
      <c r="A85" s="184"/>
      <c r="B85" s="184"/>
      <c r="C85" s="184"/>
      <c r="D85" s="184"/>
      <c r="E85" s="190"/>
      <c r="F85" s="184"/>
      <c r="G85" s="184"/>
    </row>
    <row r="86" spans="1:7" x14ac:dyDescent="0.2">
      <c r="A86" s="184"/>
      <c r="B86" s="184"/>
      <c r="C86" s="184"/>
      <c r="D86" s="184"/>
      <c r="E86" s="190"/>
      <c r="F86" s="184"/>
      <c r="G86" s="184"/>
    </row>
    <row r="87" spans="1:7" x14ac:dyDescent="0.2">
      <c r="A87" s="184"/>
      <c r="B87" s="184"/>
      <c r="C87" s="184"/>
      <c r="D87" s="184"/>
      <c r="E87" s="190"/>
      <c r="F87" s="184"/>
      <c r="G87" s="184"/>
    </row>
    <row r="88" spans="1:7" x14ac:dyDescent="0.2">
      <c r="A88" s="184"/>
      <c r="B88" s="184"/>
      <c r="C88" s="184"/>
      <c r="D88" s="184"/>
      <c r="E88" s="190"/>
      <c r="F88" s="184"/>
      <c r="G88" s="184"/>
    </row>
    <row r="89" spans="1:7" x14ac:dyDescent="0.2">
      <c r="A89" s="184"/>
      <c r="B89" s="184"/>
      <c r="C89" s="184"/>
      <c r="D89" s="184"/>
      <c r="E89" s="190"/>
      <c r="F89" s="184"/>
      <c r="G89" s="184"/>
    </row>
    <row r="90" spans="1:7" x14ac:dyDescent="0.2">
      <c r="A90" s="184"/>
      <c r="B90" s="184"/>
      <c r="C90" s="184"/>
      <c r="D90" s="184"/>
      <c r="E90" s="190"/>
      <c r="F90" s="184"/>
      <c r="G90" s="184"/>
    </row>
    <row r="91" spans="1:7" x14ac:dyDescent="0.2">
      <c r="A91" s="184"/>
      <c r="B91" s="184"/>
      <c r="C91" s="184"/>
      <c r="D91" s="184"/>
      <c r="E91" s="190"/>
      <c r="F91" s="184"/>
      <c r="G91" s="184"/>
    </row>
    <row r="92" spans="1:7" x14ac:dyDescent="0.2">
      <c r="A92" s="184"/>
      <c r="B92" s="184"/>
      <c r="C92" s="184"/>
      <c r="D92" s="184"/>
      <c r="E92" s="190"/>
      <c r="F92" s="184"/>
      <c r="G92" s="184"/>
    </row>
    <row r="93" spans="1:7" x14ac:dyDescent="0.2">
      <c r="A93" s="184"/>
      <c r="B93" s="184"/>
      <c r="C93" s="184"/>
      <c r="D93" s="184"/>
      <c r="E93" s="190"/>
      <c r="F93" s="184"/>
      <c r="G93" s="184"/>
    </row>
    <row r="94" spans="1:7" x14ac:dyDescent="0.2">
      <c r="A94" s="184"/>
      <c r="B94" s="184"/>
      <c r="C94" s="184"/>
      <c r="D94" s="184"/>
      <c r="E94" s="190"/>
      <c r="F94" s="184"/>
      <c r="G94" s="184"/>
    </row>
  </sheetData>
  <sheetProtection algorithmName="SHA-512" hashValue="H6TYyX0ravsXx1Mr1atNa+m5W8VETeR2wwbwWUo/fE7nR3p1LD4pb2CUBCnbPk9mOon81YSZFtaBCTVSfhWhvQ==" saltValue="gTHWglAByA+hejBUPGSnAg==" spinCount="100000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Pantůčková</dc:creator>
  <cp:lastModifiedBy>Josef Kuběna</cp:lastModifiedBy>
  <dcterms:created xsi:type="dcterms:W3CDTF">2017-10-20T09:55:04Z</dcterms:created>
  <dcterms:modified xsi:type="dcterms:W3CDTF">2023-01-30T13:12:23Z</dcterms:modified>
</cp:coreProperties>
</file>